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24" activeTab="2"/>
  </bookViews>
  <sheets>
    <sheet name="U12" sheetId="1" r:id="rId1"/>
    <sheet name="U14" sheetId="2" r:id="rId2"/>
    <sheet name="U16" sheetId="3" r:id="rId3"/>
  </sheets>
  <definedNames/>
  <calcPr fullCalcOnLoad="1"/>
</workbook>
</file>

<file path=xl/sharedStrings.xml><?xml version="1.0" encoding="utf-8"?>
<sst xmlns="http://schemas.openxmlformats.org/spreadsheetml/2006/main" count="146" uniqueCount="73">
  <si>
    <t>Team Bath A</t>
  </si>
  <si>
    <t>Crossbow A</t>
  </si>
  <si>
    <t>Tiger Saints A</t>
  </si>
  <si>
    <t>Almondsbury</t>
  </si>
  <si>
    <t>Team Bath B</t>
  </si>
  <si>
    <t>Tiger Saints B</t>
  </si>
  <si>
    <t>P</t>
  </si>
  <si>
    <t>W</t>
  </si>
  <si>
    <t>D</t>
  </si>
  <si>
    <t>L</t>
  </si>
  <si>
    <t>Goals F</t>
  </si>
  <si>
    <t>Goals A</t>
  </si>
  <si>
    <t>Goal diff</t>
  </si>
  <si>
    <t>Points</t>
  </si>
  <si>
    <t>Av Pts/No. of matches</t>
  </si>
  <si>
    <t>Av Pts x max no. of matches</t>
  </si>
  <si>
    <t>U12 Division 1</t>
  </si>
  <si>
    <t>U12 Division 2</t>
  </si>
  <si>
    <t>Crossbow B</t>
  </si>
  <si>
    <t>Fry A</t>
  </si>
  <si>
    <t>Imperial</t>
  </si>
  <si>
    <t>Chipping Sodbury</t>
  </si>
  <si>
    <t>Mangotsfield</t>
  </si>
  <si>
    <t>TJ Saracens</t>
  </si>
  <si>
    <t>U12 Division 3</t>
  </si>
  <si>
    <t>Royals</t>
  </si>
  <si>
    <t>Premier Romans</t>
  </si>
  <si>
    <t>Bradley Stoke</t>
  </si>
  <si>
    <t>Airborne</t>
  </si>
  <si>
    <t>Skybound</t>
  </si>
  <si>
    <t>Fry B</t>
  </si>
  <si>
    <t>U16 Division 1</t>
  </si>
  <si>
    <t xml:space="preserve">Almondsbury </t>
  </si>
  <si>
    <t>TJ Saracens A</t>
  </si>
  <si>
    <t>Bristol Academy A</t>
  </si>
  <si>
    <t>Bath Cougars A</t>
  </si>
  <si>
    <t>Imperial A</t>
  </si>
  <si>
    <t>Bradley Stoke A</t>
  </si>
  <si>
    <t>U16 Division 2</t>
  </si>
  <si>
    <t>Chipping Sodbury A</t>
  </si>
  <si>
    <t>Royals A</t>
  </si>
  <si>
    <t>Bath Cougars B</t>
  </si>
  <si>
    <t>Premier Romans A</t>
  </si>
  <si>
    <t>U16 Division 3</t>
  </si>
  <si>
    <t>Harlequins A</t>
  </si>
  <si>
    <t>Team Bath C</t>
  </si>
  <si>
    <t>Mangotsfield A</t>
  </si>
  <si>
    <t>Bradley Stoke B</t>
  </si>
  <si>
    <t>Bristol Academy B</t>
  </si>
  <si>
    <t>U16 Division 4</t>
  </si>
  <si>
    <t>TJ Saracens B</t>
  </si>
  <si>
    <t>Royals B</t>
  </si>
  <si>
    <t>Harlequins B</t>
  </si>
  <si>
    <t>Mangotsfield B</t>
  </si>
  <si>
    <t>Chipping Sodbury B</t>
  </si>
  <si>
    <t>Revised positions</t>
  </si>
  <si>
    <t>U14 Division 1</t>
  </si>
  <si>
    <t>Almondsbury A</t>
  </si>
  <si>
    <t xml:space="preserve">TJ Saracens </t>
  </si>
  <si>
    <t>U14 Division 2</t>
  </si>
  <si>
    <t>Premier Romans B</t>
  </si>
  <si>
    <t>Almondsbury B</t>
  </si>
  <si>
    <t>Bristol Academy</t>
  </si>
  <si>
    <t>U14 Division 3</t>
  </si>
  <si>
    <t>Royals C</t>
  </si>
  <si>
    <t>Premier Romans C</t>
  </si>
  <si>
    <t>U14 Division 4</t>
  </si>
  <si>
    <t>Imperial B</t>
  </si>
  <si>
    <t>Nailsea Royals</t>
  </si>
  <si>
    <t>Fry C</t>
  </si>
  <si>
    <t>Longwell Lightning</t>
  </si>
  <si>
    <t>Tiger Saints</t>
  </si>
  <si>
    <t>Brisol Academy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</si>
</sst>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32" fillId="0" borderId="0" xfId="0" applyFont="1" applyAlignment="1">
      <alignment/>
    </xf>
    <xf numFmtId="0" fontId="32" fillId="0" borderId="0" xfId="0" applyFont="1" applyAlignment="1">
      <alignment horizontal="center"/>
    </xf>
    <xf numFmtId="0" fontId="0" fillId="0" borderId="10" xfId="0" applyBorder="1" applyAlignment="1">
      <alignment/>
    </xf>
    <xf numFmtId="0" fontId="32" fillId="0" borderId="0" xfId="0" applyFont="1" applyFill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/>
    </xf>
    <xf numFmtId="2" fontId="0" fillId="0" borderId="0" xfId="0" applyNumberFormat="1" applyAlignment="1">
      <alignment/>
    </xf>
    <xf numFmtId="0" fontId="32" fillId="0" borderId="0" xfId="0" applyFont="1" applyAlignment="1">
      <alignment horizontal="center" vertical="center" wrapText="1"/>
    </xf>
    <xf numFmtId="1" fontId="0" fillId="0" borderId="0" xfId="0" applyNumberFormat="1" applyAlignment="1">
      <alignment/>
    </xf>
    <xf numFmtId="0" fontId="0" fillId="33" borderId="10" xfId="0" applyFill="1" applyBorder="1" applyAlignment="1">
      <alignment/>
    </xf>
    <xf numFmtId="0" fontId="0" fillId="33" borderId="0" xfId="0" applyFill="1" applyAlignment="1">
      <alignment/>
    </xf>
    <xf numFmtId="2" fontId="0" fillId="33" borderId="0" xfId="0" applyNumberFormat="1" applyFill="1" applyAlignment="1">
      <alignment/>
    </xf>
    <xf numFmtId="1" fontId="0" fillId="33" borderId="0" xfId="0" applyNumberFormat="1" applyFill="1" applyAlignment="1">
      <alignment/>
    </xf>
    <xf numFmtId="0" fontId="0" fillId="0" borderId="0" xfId="0" applyFill="1" applyAlignment="1">
      <alignment/>
    </xf>
    <xf numFmtId="0" fontId="32" fillId="0" borderId="0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M27"/>
  <sheetViews>
    <sheetView zoomScalePageLayoutView="0" workbookViewId="0" topLeftCell="A5">
      <selection activeCell="A5" sqref="A5"/>
    </sheetView>
  </sheetViews>
  <sheetFormatPr defaultColWidth="9.140625" defaultRowHeight="15"/>
  <cols>
    <col min="1" max="1" width="16.7109375" style="0" bestFit="1" customWidth="1"/>
    <col min="11" max="11" width="11.140625" style="0" customWidth="1"/>
    <col min="13" max="13" width="11.28125" style="0" customWidth="1"/>
  </cols>
  <sheetData>
    <row r="3" spans="2:13" ht="42.75"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K3" s="4" t="s">
        <v>14</v>
      </c>
      <c r="M3" s="7" t="s">
        <v>15</v>
      </c>
    </row>
    <row r="4" spans="2:13" ht="14.25">
      <c r="B4" s="5"/>
      <c r="C4" s="5"/>
      <c r="D4" s="5"/>
      <c r="E4" s="5"/>
      <c r="F4" s="5"/>
      <c r="G4" s="5"/>
      <c r="H4" s="5"/>
      <c r="I4" s="5"/>
      <c r="K4" s="4"/>
      <c r="M4" s="7"/>
    </row>
    <row r="5" s="2" customFormat="1" ht="14.25">
      <c r="A5" s="14" t="s">
        <v>16</v>
      </c>
    </row>
    <row r="6" spans="1:13" ht="14.25">
      <c r="A6" s="3" t="s">
        <v>0</v>
      </c>
      <c r="B6" s="3">
        <v>6</v>
      </c>
      <c r="C6" s="3">
        <v>5</v>
      </c>
      <c r="D6" s="3">
        <v>0</v>
      </c>
      <c r="E6" s="3">
        <v>1</v>
      </c>
      <c r="F6" s="3">
        <v>114</v>
      </c>
      <c r="G6" s="3">
        <v>62</v>
      </c>
      <c r="H6" s="3">
        <v>52</v>
      </c>
      <c r="I6" s="3">
        <v>27</v>
      </c>
      <c r="K6" s="6">
        <f>27/6</f>
        <v>4.5</v>
      </c>
      <c r="M6" s="8">
        <f aca="true" t="shared" si="0" ref="M6:M11">K6*10</f>
        <v>45</v>
      </c>
    </row>
    <row r="7" spans="1:13" ht="14.25">
      <c r="A7" s="3" t="s">
        <v>1</v>
      </c>
      <c r="B7" s="3">
        <v>6</v>
      </c>
      <c r="C7" s="3">
        <v>4</v>
      </c>
      <c r="D7" s="3">
        <v>0</v>
      </c>
      <c r="E7" s="3">
        <v>2</v>
      </c>
      <c r="F7" s="3">
        <v>88</v>
      </c>
      <c r="G7" s="3">
        <v>62</v>
      </c>
      <c r="H7" s="3">
        <v>26</v>
      </c>
      <c r="I7" s="3">
        <v>22</v>
      </c>
      <c r="K7" s="6">
        <f>22/6</f>
        <v>3.6666666666666665</v>
      </c>
      <c r="M7" s="8">
        <f t="shared" si="0"/>
        <v>36.666666666666664</v>
      </c>
    </row>
    <row r="8" spans="1:13" ht="14.25">
      <c r="A8" s="3" t="s">
        <v>2</v>
      </c>
      <c r="B8" s="3">
        <v>6</v>
      </c>
      <c r="C8" s="3">
        <v>4</v>
      </c>
      <c r="D8" s="3">
        <v>0</v>
      </c>
      <c r="E8" s="3">
        <v>2</v>
      </c>
      <c r="F8" s="3">
        <v>116</v>
      </c>
      <c r="G8" s="3">
        <v>91</v>
      </c>
      <c r="H8" s="3">
        <v>25</v>
      </c>
      <c r="I8" s="3">
        <v>21</v>
      </c>
      <c r="K8" s="6">
        <f>21/6</f>
        <v>3.5</v>
      </c>
      <c r="M8" s="8">
        <f t="shared" si="0"/>
        <v>35</v>
      </c>
    </row>
    <row r="9" spans="1:13" ht="14.25">
      <c r="A9" s="3" t="s">
        <v>3</v>
      </c>
      <c r="B9" s="3">
        <v>6</v>
      </c>
      <c r="C9" s="3">
        <v>3</v>
      </c>
      <c r="D9" s="3">
        <v>0</v>
      </c>
      <c r="E9" s="3">
        <v>3</v>
      </c>
      <c r="F9" s="3">
        <v>96</v>
      </c>
      <c r="G9" s="3">
        <v>82</v>
      </c>
      <c r="H9" s="3">
        <v>14</v>
      </c>
      <c r="I9" s="3">
        <v>20</v>
      </c>
      <c r="K9" s="6">
        <f>20/6</f>
        <v>3.3333333333333335</v>
      </c>
      <c r="M9" s="8">
        <f t="shared" si="0"/>
        <v>33.333333333333336</v>
      </c>
    </row>
    <row r="10" spans="1:13" ht="14.25">
      <c r="A10" s="3" t="s">
        <v>4</v>
      </c>
      <c r="B10" s="3">
        <v>6</v>
      </c>
      <c r="C10" s="3">
        <v>2</v>
      </c>
      <c r="D10" s="3">
        <v>0</v>
      </c>
      <c r="E10" s="3">
        <v>4</v>
      </c>
      <c r="F10" s="3">
        <v>67</v>
      </c>
      <c r="G10" s="3">
        <v>102</v>
      </c>
      <c r="H10" s="3">
        <v>-35</v>
      </c>
      <c r="I10" s="3">
        <v>13</v>
      </c>
      <c r="K10" s="6">
        <f>13/6</f>
        <v>2.1666666666666665</v>
      </c>
      <c r="M10" s="8">
        <f t="shared" si="0"/>
        <v>21.666666666666664</v>
      </c>
    </row>
    <row r="11" spans="1:13" ht="14.25">
      <c r="A11" s="3" t="s">
        <v>5</v>
      </c>
      <c r="B11" s="3">
        <v>6</v>
      </c>
      <c r="C11" s="3">
        <v>0</v>
      </c>
      <c r="D11" s="3">
        <v>0</v>
      </c>
      <c r="E11" s="3">
        <v>6</v>
      </c>
      <c r="F11" s="3">
        <v>45</v>
      </c>
      <c r="G11" s="3">
        <v>127</v>
      </c>
      <c r="H11" s="3">
        <v>-82</v>
      </c>
      <c r="I11" s="3">
        <v>3</v>
      </c>
      <c r="K11" s="6">
        <f>3/6</f>
        <v>0.5</v>
      </c>
      <c r="M11" s="8">
        <f t="shared" si="0"/>
        <v>5</v>
      </c>
    </row>
    <row r="13" ht="14.25">
      <c r="A13" s="1" t="s">
        <v>17</v>
      </c>
    </row>
    <row r="14" spans="1:13" ht="14.25">
      <c r="A14" s="3" t="s">
        <v>18</v>
      </c>
      <c r="B14" s="3">
        <v>6</v>
      </c>
      <c r="C14" s="3">
        <v>6</v>
      </c>
      <c r="D14" s="3">
        <v>0</v>
      </c>
      <c r="E14" s="3">
        <v>0</v>
      </c>
      <c r="F14" s="3">
        <v>103</v>
      </c>
      <c r="G14" s="3">
        <v>16</v>
      </c>
      <c r="H14" s="3">
        <v>87</v>
      </c>
      <c r="I14" s="3">
        <v>30</v>
      </c>
      <c r="K14" s="6">
        <f>30/6</f>
        <v>5</v>
      </c>
      <c r="M14" s="8">
        <f aca="true" t="shared" si="1" ref="M14:M19">K14*10</f>
        <v>50</v>
      </c>
    </row>
    <row r="15" spans="1:13" ht="14.25">
      <c r="A15" s="3" t="s">
        <v>19</v>
      </c>
      <c r="B15" s="3">
        <v>6</v>
      </c>
      <c r="C15" s="3">
        <v>4</v>
      </c>
      <c r="D15" s="3">
        <v>0</v>
      </c>
      <c r="E15" s="3">
        <v>2</v>
      </c>
      <c r="F15" s="3">
        <v>103</v>
      </c>
      <c r="G15" s="3">
        <v>62</v>
      </c>
      <c r="H15" s="3">
        <v>41</v>
      </c>
      <c r="I15" s="3">
        <v>22</v>
      </c>
      <c r="K15" s="6">
        <f>22/6</f>
        <v>3.6666666666666665</v>
      </c>
      <c r="M15" s="8">
        <f t="shared" si="1"/>
        <v>36.666666666666664</v>
      </c>
    </row>
    <row r="16" spans="1:13" ht="14.25">
      <c r="A16" s="3" t="s">
        <v>20</v>
      </c>
      <c r="B16" s="3">
        <v>6</v>
      </c>
      <c r="C16" s="3">
        <v>3</v>
      </c>
      <c r="D16" s="3">
        <v>0</v>
      </c>
      <c r="E16" s="3">
        <v>3</v>
      </c>
      <c r="F16" s="3">
        <v>66</v>
      </c>
      <c r="G16" s="3">
        <v>42</v>
      </c>
      <c r="H16" s="3">
        <v>24</v>
      </c>
      <c r="I16" s="3">
        <v>17</v>
      </c>
      <c r="K16" s="6">
        <f>17/6</f>
        <v>2.8333333333333335</v>
      </c>
      <c r="M16" s="8">
        <f t="shared" si="1"/>
        <v>28.333333333333336</v>
      </c>
    </row>
    <row r="17" spans="1:13" ht="14.25">
      <c r="A17" s="3" t="s">
        <v>21</v>
      </c>
      <c r="B17" s="3">
        <v>6</v>
      </c>
      <c r="C17" s="3">
        <v>3</v>
      </c>
      <c r="D17" s="3">
        <v>0</v>
      </c>
      <c r="E17" s="3">
        <v>3</v>
      </c>
      <c r="F17" s="3">
        <v>46</v>
      </c>
      <c r="G17" s="3">
        <v>64</v>
      </c>
      <c r="H17" s="3">
        <v>-18</v>
      </c>
      <c r="I17" s="3">
        <v>16</v>
      </c>
      <c r="K17" s="6">
        <f>16/6</f>
        <v>2.6666666666666665</v>
      </c>
      <c r="M17" s="8">
        <f t="shared" si="1"/>
        <v>26.666666666666664</v>
      </c>
    </row>
    <row r="18" spans="1:13" ht="14.25">
      <c r="A18" s="3" t="s">
        <v>22</v>
      </c>
      <c r="B18" s="3">
        <v>6</v>
      </c>
      <c r="C18" s="3">
        <v>2</v>
      </c>
      <c r="D18" s="3">
        <v>0</v>
      </c>
      <c r="E18" s="3">
        <v>4</v>
      </c>
      <c r="F18" s="3">
        <v>52</v>
      </c>
      <c r="G18" s="3">
        <v>111</v>
      </c>
      <c r="H18" s="3">
        <v>-59</v>
      </c>
      <c r="I18" s="3">
        <v>10</v>
      </c>
      <c r="K18" s="6">
        <f>10/6</f>
        <v>1.6666666666666667</v>
      </c>
      <c r="M18" s="8">
        <f t="shared" si="1"/>
        <v>16.666666666666668</v>
      </c>
    </row>
    <row r="19" spans="1:13" ht="14.25">
      <c r="A19" s="3" t="s">
        <v>23</v>
      </c>
      <c r="B19" s="3">
        <v>6</v>
      </c>
      <c r="C19" s="3">
        <v>0</v>
      </c>
      <c r="D19" s="3">
        <v>0</v>
      </c>
      <c r="E19" s="3">
        <v>6</v>
      </c>
      <c r="F19" s="3">
        <v>6</v>
      </c>
      <c r="G19" s="3">
        <v>81</v>
      </c>
      <c r="H19" s="3">
        <v>-75</v>
      </c>
      <c r="I19" s="3">
        <v>2</v>
      </c>
      <c r="K19" s="6">
        <f>2/6</f>
        <v>0.3333333333333333</v>
      </c>
      <c r="M19" s="8">
        <f t="shared" si="1"/>
        <v>3.333333333333333</v>
      </c>
    </row>
    <row r="21" ht="14.25">
      <c r="A21" s="1" t="s">
        <v>24</v>
      </c>
    </row>
    <row r="22" spans="1:13" ht="14.25">
      <c r="A22" s="3" t="s">
        <v>25</v>
      </c>
      <c r="B22" s="3">
        <v>6</v>
      </c>
      <c r="C22" s="3">
        <v>6</v>
      </c>
      <c r="D22" s="3">
        <v>0</v>
      </c>
      <c r="E22" s="3">
        <v>0</v>
      </c>
      <c r="F22" s="3">
        <v>124</v>
      </c>
      <c r="G22" s="3">
        <v>46</v>
      </c>
      <c r="H22" s="3">
        <v>78</v>
      </c>
      <c r="I22" s="3">
        <v>30</v>
      </c>
      <c r="K22" s="6">
        <f>30/6</f>
        <v>5</v>
      </c>
      <c r="M22" s="8">
        <f aca="true" t="shared" si="2" ref="M22:M27">K22*10</f>
        <v>50</v>
      </c>
    </row>
    <row r="23" spans="1:13" ht="14.25">
      <c r="A23" s="3" t="s">
        <v>26</v>
      </c>
      <c r="B23" s="3">
        <v>6</v>
      </c>
      <c r="C23" s="3">
        <v>4</v>
      </c>
      <c r="D23" s="3">
        <v>0</v>
      </c>
      <c r="E23" s="3">
        <v>2</v>
      </c>
      <c r="F23" s="3">
        <v>83</v>
      </c>
      <c r="G23" s="3">
        <v>41</v>
      </c>
      <c r="H23" s="3">
        <v>42</v>
      </c>
      <c r="I23" s="3">
        <v>23</v>
      </c>
      <c r="K23" s="6">
        <f>23/6</f>
        <v>3.8333333333333335</v>
      </c>
      <c r="M23" s="8">
        <f t="shared" si="2"/>
        <v>38.333333333333336</v>
      </c>
    </row>
    <row r="24" spans="1:13" ht="14.25">
      <c r="A24" s="3" t="s">
        <v>27</v>
      </c>
      <c r="B24" s="3">
        <v>6</v>
      </c>
      <c r="C24" s="3">
        <v>3</v>
      </c>
      <c r="D24" s="3">
        <v>0</v>
      </c>
      <c r="E24" s="3">
        <v>3</v>
      </c>
      <c r="F24" s="3">
        <v>106</v>
      </c>
      <c r="G24" s="3">
        <v>77</v>
      </c>
      <c r="H24" s="3">
        <v>29</v>
      </c>
      <c r="I24" s="3">
        <v>15</v>
      </c>
      <c r="K24" s="6">
        <f>15/6</f>
        <v>2.5</v>
      </c>
      <c r="M24" s="8">
        <f t="shared" si="2"/>
        <v>25</v>
      </c>
    </row>
    <row r="25" spans="1:13" ht="14.25">
      <c r="A25" s="3" t="s">
        <v>28</v>
      </c>
      <c r="B25" s="3">
        <v>6</v>
      </c>
      <c r="C25" s="3">
        <v>2</v>
      </c>
      <c r="D25" s="3">
        <v>0</v>
      </c>
      <c r="E25" s="3">
        <v>4</v>
      </c>
      <c r="F25" s="3">
        <v>71</v>
      </c>
      <c r="G25" s="3">
        <v>81</v>
      </c>
      <c r="H25" s="3">
        <v>-10</v>
      </c>
      <c r="I25" s="3">
        <v>12</v>
      </c>
      <c r="K25" s="6">
        <f>12/6</f>
        <v>2</v>
      </c>
      <c r="M25" s="8">
        <f t="shared" si="2"/>
        <v>20</v>
      </c>
    </row>
    <row r="26" spans="1:13" ht="14.25">
      <c r="A26" s="3" t="s">
        <v>29</v>
      </c>
      <c r="B26" s="3">
        <v>6</v>
      </c>
      <c r="C26" s="3">
        <v>2</v>
      </c>
      <c r="D26" s="3">
        <v>0</v>
      </c>
      <c r="E26" s="3">
        <v>4</v>
      </c>
      <c r="F26" s="3">
        <v>50</v>
      </c>
      <c r="G26" s="3">
        <v>94</v>
      </c>
      <c r="H26" s="3">
        <v>-44</v>
      </c>
      <c r="I26" s="3">
        <v>10</v>
      </c>
      <c r="K26" s="6">
        <f>10/6</f>
        <v>1.6666666666666667</v>
      </c>
      <c r="M26" s="8">
        <f t="shared" si="2"/>
        <v>16.666666666666668</v>
      </c>
    </row>
    <row r="27" spans="1:13" ht="14.25">
      <c r="A27" s="3" t="s">
        <v>30</v>
      </c>
      <c r="B27" s="3">
        <v>6</v>
      </c>
      <c r="C27" s="3">
        <v>1</v>
      </c>
      <c r="D27" s="3">
        <v>0</v>
      </c>
      <c r="E27" s="3">
        <v>5</v>
      </c>
      <c r="F27" s="3">
        <v>35</v>
      </c>
      <c r="G27" s="3">
        <v>130</v>
      </c>
      <c r="H27" s="3">
        <v>-95</v>
      </c>
      <c r="I27" s="3">
        <v>5</v>
      </c>
      <c r="K27" s="6">
        <f>5/6</f>
        <v>0.8333333333333334</v>
      </c>
      <c r="M27" s="8">
        <f t="shared" si="2"/>
        <v>8.333333333333334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P44"/>
  <sheetViews>
    <sheetView zoomScalePageLayoutView="0" workbookViewId="0" topLeftCell="A23">
      <selection activeCell="M45" sqref="M45"/>
    </sheetView>
  </sheetViews>
  <sheetFormatPr defaultColWidth="9.140625" defaultRowHeight="15"/>
  <cols>
    <col min="1" max="1" width="18.57421875" style="0" bestFit="1" customWidth="1"/>
  </cols>
  <sheetData>
    <row r="3" spans="2:13" ht="57"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K3" s="4" t="s">
        <v>14</v>
      </c>
      <c r="M3" s="7" t="s">
        <v>15</v>
      </c>
    </row>
    <row r="5" spans="1:15" ht="14.25">
      <c r="A5" s="1" t="s">
        <v>56</v>
      </c>
      <c r="O5" s="1" t="s">
        <v>55</v>
      </c>
    </row>
    <row r="6" spans="1:16" ht="14.25">
      <c r="A6" s="3" t="s">
        <v>57</v>
      </c>
      <c r="B6" s="3">
        <v>10</v>
      </c>
      <c r="C6" s="3">
        <v>10</v>
      </c>
      <c r="D6" s="3">
        <v>0</v>
      </c>
      <c r="E6" s="3">
        <v>0</v>
      </c>
      <c r="F6" s="3">
        <v>436</v>
      </c>
      <c r="G6" s="3">
        <v>194</v>
      </c>
      <c r="H6" s="3">
        <v>242</v>
      </c>
      <c r="I6" s="3">
        <v>50</v>
      </c>
      <c r="K6" s="6">
        <f>50/10</f>
        <v>5</v>
      </c>
      <c r="M6" s="8">
        <f aca="true" t="shared" si="0" ref="M6:M13">K6*14</f>
        <v>70</v>
      </c>
      <c r="O6">
        <v>70</v>
      </c>
      <c r="P6" t="s">
        <v>57</v>
      </c>
    </row>
    <row r="7" spans="1:16" ht="14.25">
      <c r="A7" s="9" t="s">
        <v>42</v>
      </c>
      <c r="B7" s="9">
        <v>10</v>
      </c>
      <c r="C7" s="9">
        <v>8</v>
      </c>
      <c r="D7" s="9">
        <v>0</v>
      </c>
      <c r="E7" s="9">
        <v>2</v>
      </c>
      <c r="F7" s="9">
        <v>396</v>
      </c>
      <c r="G7" s="9">
        <v>196</v>
      </c>
      <c r="H7" s="9">
        <v>200</v>
      </c>
      <c r="I7" s="9">
        <v>43</v>
      </c>
      <c r="J7" s="10"/>
      <c r="K7" s="11">
        <f>43/10</f>
        <v>4.3</v>
      </c>
      <c r="L7" s="10"/>
      <c r="M7" s="12">
        <f t="shared" si="0"/>
        <v>60.199999999999996</v>
      </c>
      <c r="O7">
        <v>65</v>
      </c>
      <c r="P7" t="s">
        <v>19</v>
      </c>
    </row>
    <row r="8" spans="1:16" ht="14.25">
      <c r="A8" s="9" t="s">
        <v>19</v>
      </c>
      <c r="B8" s="9">
        <v>9</v>
      </c>
      <c r="C8" s="9">
        <v>8</v>
      </c>
      <c r="D8" s="9">
        <v>0</v>
      </c>
      <c r="E8" s="9">
        <v>1</v>
      </c>
      <c r="F8" s="9">
        <v>298</v>
      </c>
      <c r="G8" s="9">
        <v>173</v>
      </c>
      <c r="H8" s="9">
        <v>125</v>
      </c>
      <c r="I8" s="9">
        <v>42</v>
      </c>
      <c r="J8" s="10"/>
      <c r="K8" s="11">
        <f>42/9</f>
        <v>4.666666666666667</v>
      </c>
      <c r="L8" s="10"/>
      <c r="M8" s="12">
        <f t="shared" si="0"/>
        <v>65.33333333333334</v>
      </c>
      <c r="O8">
        <v>60</v>
      </c>
      <c r="P8" t="s">
        <v>42</v>
      </c>
    </row>
    <row r="9" spans="1:16" ht="14.25">
      <c r="A9" s="3" t="s">
        <v>1</v>
      </c>
      <c r="B9" s="3">
        <v>9</v>
      </c>
      <c r="C9" s="3">
        <v>4</v>
      </c>
      <c r="D9" s="3">
        <v>0</v>
      </c>
      <c r="E9" s="3">
        <v>5</v>
      </c>
      <c r="F9" s="3">
        <v>219</v>
      </c>
      <c r="G9" s="3">
        <v>260</v>
      </c>
      <c r="H9" s="3">
        <v>-41</v>
      </c>
      <c r="I9" s="3">
        <v>24</v>
      </c>
      <c r="K9" s="6">
        <f>24/9</f>
        <v>2.6666666666666665</v>
      </c>
      <c r="M9" s="8">
        <f t="shared" si="0"/>
        <v>37.33333333333333</v>
      </c>
      <c r="O9">
        <v>37</v>
      </c>
      <c r="P9" t="s">
        <v>1</v>
      </c>
    </row>
    <row r="10" spans="1:16" ht="14.25">
      <c r="A10" s="9" t="s">
        <v>35</v>
      </c>
      <c r="B10" s="9">
        <v>10</v>
      </c>
      <c r="C10" s="9">
        <v>3</v>
      </c>
      <c r="D10" s="9">
        <v>1</v>
      </c>
      <c r="E10" s="9">
        <v>6</v>
      </c>
      <c r="F10" s="9">
        <v>231</v>
      </c>
      <c r="G10" s="9">
        <v>308</v>
      </c>
      <c r="H10" s="9">
        <v>-77</v>
      </c>
      <c r="I10" s="9">
        <v>23</v>
      </c>
      <c r="J10" s="10"/>
      <c r="K10" s="11">
        <f>23/10</f>
        <v>2.3</v>
      </c>
      <c r="L10" s="10"/>
      <c r="M10" s="12">
        <f t="shared" si="0"/>
        <v>32.199999999999996</v>
      </c>
      <c r="O10">
        <v>33</v>
      </c>
      <c r="P10" t="s">
        <v>0</v>
      </c>
    </row>
    <row r="11" spans="1:16" ht="14.25">
      <c r="A11" s="9" t="s">
        <v>0</v>
      </c>
      <c r="B11" s="9">
        <v>9</v>
      </c>
      <c r="C11" s="9">
        <v>3</v>
      </c>
      <c r="D11" s="9">
        <v>1</v>
      </c>
      <c r="E11" s="9">
        <v>5</v>
      </c>
      <c r="F11" s="9">
        <v>244</v>
      </c>
      <c r="G11" s="9">
        <v>220</v>
      </c>
      <c r="H11" s="9">
        <v>24</v>
      </c>
      <c r="I11" s="9">
        <v>21</v>
      </c>
      <c r="J11" s="10"/>
      <c r="K11" s="11">
        <f>21/9</f>
        <v>2.3333333333333335</v>
      </c>
      <c r="L11" s="10"/>
      <c r="M11" s="12">
        <f t="shared" si="0"/>
        <v>32.66666666666667</v>
      </c>
      <c r="O11">
        <v>32</v>
      </c>
      <c r="P11" t="s">
        <v>35</v>
      </c>
    </row>
    <row r="12" spans="1:16" ht="14.25">
      <c r="A12" s="3" t="s">
        <v>58</v>
      </c>
      <c r="B12" s="3">
        <v>9</v>
      </c>
      <c r="C12" s="3">
        <v>1</v>
      </c>
      <c r="D12" s="3">
        <v>0</v>
      </c>
      <c r="E12" s="3">
        <v>8</v>
      </c>
      <c r="F12" s="3">
        <v>124</v>
      </c>
      <c r="G12" s="3">
        <v>348</v>
      </c>
      <c r="H12" s="3">
        <v>-224</v>
      </c>
      <c r="I12" s="3">
        <v>7</v>
      </c>
      <c r="K12" s="6">
        <f>7/9</f>
        <v>0.7777777777777778</v>
      </c>
      <c r="M12" s="8">
        <f t="shared" si="0"/>
        <v>10.88888888888889</v>
      </c>
      <c r="O12">
        <v>11</v>
      </c>
      <c r="P12" t="s">
        <v>23</v>
      </c>
    </row>
    <row r="13" spans="1:16" ht="14.25">
      <c r="A13" s="3" t="s">
        <v>71</v>
      </c>
      <c r="B13" s="3">
        <v>10</v>
      </c>
      <c r="C13" s="3">
        <v>0</v>
      </c>
      <c r="D13" s="3">
        <v>0</v>
      </c>
      <c r="E13" s="3">
        <v>10</v>
      </c>
      <c r="F13" s="3">
        <v>183</v>
      </c>
      <c r="G13" s="3">
        <v>432</v>
      </c>
      <c r="H13" s="3">
        <v>-249</v>
      </c>
      <c r="I13" s="3">
        <v>4</v>
      </c>
      <c r="K13" s="6">
        <f>4/10</f>
        <v>0.4</v>
      </c>
      <c r="M13" s="8">
        <f t="shared" si="0"/>
        <v>5.6000000000000005</v>
      </c>
      <c r="O13">
        <v>6</v>
      </c>
      <c r="P13" t="s">
        <v>71</v>
      </c>
    </row>
    <row r="15" ht="14.25">
      <c r="A15" s="1" t="s">
        <v>59</v>
      </c>
    </row>
    <row r="16" spans="1:16" ht="14.25">
      <c r="A16" s="3" t="s">
        <v>4</v>
      </c>
      <c r="B16" s="3">
        <v>10</v>
      </c>
      <c r="C16" s="3">
        <v>9</v>
      </c>
      <c r="D16" s="3">
        <v>1</v>
      </c>
      <c r="E16" s="3">
        <v>0</v>
      </c>
      <c r="F16" s="3">
        <v>399</v>
      </c>
      <c r="G16" s="3">
        <v>229</v>
      </c>
      <c r="H16" s="3">
        <v>170</v>
      </c>
      <c r="I16" s="3">
        <v>48</v>
      </c>
      <c r="K16" s="6">
        <f>48/10</f>
        <v>4.8</v>
      </c>
      <c r="M16" s="8">
        <f aca="true" t="shared" si="1" ref="M16:M23">K16*14</f>
        <v>67.2</v>
      </c>
      <c r="O16">
        <v>67</v>
      </c>
      <c r="P16" t="s">
        <v>4</v>
      </c>
    </row>
    <row r="17" spans="1:16" ht="14.25">
      <c r="A17" s="3" t="s">
        <v>60</v>
      </c>
      <c r="B17" s="3">
        <v>10</v>
      </c>
      <c r="C17" s="3">
        <v>7</v>
      </c>
      <c r="D17" s="3">
        <v>0</v>
      </c>
      <c r="E17" s="3">
        <v>3</v>
      </c>
      <c r="F17" s="3">
        <v>329</v>
      </c>
      <c r="G17" s="3">
        <v>226</v>
      </c>
      <c r="H17" s="3">
        <v>103</v>
      </c>
      <c r="I17" s="3">
        <v>40</v>
      </c>
      <c r="K17" s="6">
        <f>40/10</f>
        <v>4</v>
      </c>
      <c r="M17" s="8">
        <f t="shared" si="1"/>
        <v>56</v>
      </c>
      <c r="O17">
        <v>56</v>
      </c>
      <c r="P17" t="s">
        <v>60</v>
      </c>
    </row>
    <row r="18" spans="1:16" ht="14.25">
      <c r="A18" s="3" t="s">
        <v>37</v>
      </c>
      <c r="B18" s="3">
        <v>9</v>
      </c>
      <c r="C18" s="3">
        <v>5</v>
      </c>
      <c r="D18" s="3">
        <v>0</v>
      </c>
      <c r="E18" s="3">
        <v>4</v>
      </c>
      <c r="F18" s="3">
        <v>275</v>
      </c>
      <c r="G18" s="3">
        <v>249</v>
      </c>
      <c r="H18" s="3">
        <v>26</v>
      </c>
      <c r="I18" s="3">
        <v>30</v>
      </c>
      <c r="K18" s="6">
        <f>30/9</f>
        <v>3.3333333333333335</v>
      </c>
      <c r="M18" s="8">
        <f t="shared" si="1"/>
        <v>46.66666666666667</v>
      </c>
      <c r="O18">
        <v>47</v>
      </c>
      <c r="P18" t="s">
        <v>37</v>
      </c>
    </row>
    <row r="19" spans="1:16" ht="14.25">
      <c r="A19" s="9" t="s">
        <v>61</v>
      </c>
      <c r="B19" s="9">
        <v>10</v>
      </c>
      <c r="C19" s="9">
        <v>5</v>
      </c>
      <c r="D19" s="9">
        <v>0</v>
      </c>
      <c r="E19" s="9">
        <v>5</v>
      </c>
      <c r="F19" s="9">
        <v>306</v>
      </c>
      <c r="G19" s="9">
        <v>286</v>
      </c>
      <c r="H19" s="9">
        <v>20</v>
      </c>
      <c r="I19" s="9">
        <v>30</v>
      </c>
      <c r="J19" s="10"/>
      <c r="K19" s="11">
        <f>30/10</f>
        <v>3</v>
      </c>
      <c r="L19" s="10"/>
      <c r="M19" s="12">
        <f t="shared" si="1"/>
        <v>42</v>
      </c>
      <c r="O19">
        <v>42</v>
      </c>
      <c r="P19" t="s">
        <v>36</v>
      </c>
    </row>
    <row r="20" spans="1:16" ht="14.25">
      <c r="A20" s="9" t="s">
        <v>40</v>
      </c>
      <c r="B20" s="9">
        <v>10</v>
      </c>
      <c r="C20" s="9">
        <v>4</v>
      </c>
      <c r="D20" s="9">
        <v>0</v>
      </c>
      <c r="E20" s="9">
        <v>6</v>
      </c>
      <c r="F20" s="9">
        <v>277</v>
      </c>
      <c r="G20" s="9">
        <v>263</v>
      </c>
      <c r="H20" s="9">
        <v>14</v>
      </c>
      <c r="I20" s="9">
        <v>30</v>
      </c>
      <c r="J20" s="10"/>
      <c r="K20" s="11">
        <f>30/10</f>
        <v>3</v>
      </c>
      <c r="L20" s="10"/>
      <c r="M20" s="12">
        <f t="shared" si="1"/>
        <v>42</v>
      </c>
      <c r="O20">
        <v>42</v>
      </c>
      <c r="P20" t="s">
        <v>61</v>
      </c>
    </row>
    <row r="21" spans="1:16" ht="14.25">
      <c r="A21" s="9" t="s">
        <v>36</v>
      </c>
      <c r="B21" s="9">
        <v>9</v>
      </c>
      <c r="C21" s="9">
        <v>4</v>
      </c>
      <c r="D21" s="9">
        <v>1</v>
      </c>
      <c r="E21" s="9">
        <v>4</v>
      </c>
      <c r="F21" s="9">
        <v>276</v>
      </c>
      <c r="G21" s="9">
        <v>230</v>
      </c>
      <c r="H21" s="9">
        <v>46</v>
      </c>
      <c r="I21" s="9">
        <v>27</v>
      </c>
      <c r="J21" s="10"/>
      <c r="K21" s="11">
        <f>27/9</f>
        <v>3</v>
      </c>
      <c r="L21" s="10"/>
      <c r="M21" s="12">
        <f t="shared" si="1"/>
        <v>42</v>
      </c>
      <c r="O21">
        <v>42</v>
      </c>
      <c r="P21" t="s">
        <v>40</v>
      </c>
    </row>
    <row r="22" spans="1:16" ht="14.25">
      <c r="A22" s="3" t="s">
        <v>18</v>
      </c>
      <c r="B22" s="3">
        <v>10</v>
      </c>
      <c r="C22" s="3">
        <v>4</v>
      </c>
      <c r="D22" s="3">
        <v>0</v>
      </c>
      <c r="E22" s="3">
        <v>6</v>
      </c>
      <c r="F22" s="3">
        <v>213</v>
      </c>
      <c r="G22" s="3">
        <v>323</v>
      </c>
      <c r="H22" s="3">
        <v>-110</v>
      </c>
      <c r="I22" s="3">
        <v>21</v>
      </c>
      <c r="K22" s="6">
        <f>21/10</f>
        <v>2.1</v>
      </c>
      <c r="M22" s="8">
        <f t="shared" si="1"/>
        <v>29.400000000000002</v>
      </c>
      <c r="O22">
        <v>29</v>
      </c>
      <c r="P22" t="s">
        <v>18</v>
      </c>
    </row>
    <row r="23" spans="1:16" ht="14.25">
      <c r="A23" s="3" t="s">
        <v>62</v>
      </c>
      <c r="B23" s="3">
        <v>10</v>
      </c>
      <c r="C23" s="3">
        <v>0</v>
      </c>
      <c r="D23" s="3">
        <v>0</v>
      </c>
      <c r="E23" s="3">
        <v>10</v>
      </c>
      <c r="F23" s="3">
        <v>186</v>
      </c>
      <c r="G23" s="3">
        <v>455</v>
      </c>
      <c r="H23" s="3">
        <v>-269</v>
      </c>
      <c r="I23" s="3">
        <v>3</v>
      </c>
      <c r="K23" s="6">
        <f>3/10</f>
        <v>0.3</v>
      </c>
      <c r="M23" s="8">
        <f t="shared" si="1"/>
        <v>4.2</v>
      </c>
      <c r="O23">
        <v>3</v>
      </c>
      <c r="P23" t="s">
        <v>72</v>
      </c>
    </row>
    <row r="25" ht="14.25">
      <c r="A25" s="1" t="s">
        <v>63</v>
      </c>
    </row>
    <row r="26" spans="1:13" ht="14.25">
      <c r="A26" s="3" t="s">
        <v>53</v>
      </c>
      <c r="B26" s="3">
        <v>9</v>
      </c>
      <c r="C26" s="3">
        <v>8</v>
      </c>
      <c r="D26" s="3">
        <v>1</v>
      </c>
      <c r="E26" s="3">
        <v>0</v>
      </c>
      <c r="F26" s="3">
        <v>284</v>
      </c>
      <c r="G26" s="3">
        <v>157</v>
      </c>
      <c r="H26" s="3">
        <v>127</v>
      </c>
      <c r="I26" s="3">
        <v>43</v>
      </c>
      <c r="K26" s="6">
        <f>43/9</f>
        <v>4.777777777777778</v>
      </c>
      <c r="M26" s="8">
        <f aca="true" t="shared" si="2" ref="M26:M33">K26*14</f>
        <v>66.88888888888889</v>
      </c>
    </row>
    <row r="27" spans="1:13" ht="14.25">
      <c r="A27" s="3" t="s">
        <v>51</v>
      </c>
      <c r="B27" s="3">
        <v>9</v>
      </c>
      <c r="C27" s="3">
        <v>7</v>
      </c>
      <c r="D27" s="3">
        <v>0</v>
      </c>
      <c r="E27" s="3">
        <v>2</v>
      </c>
      <c r="F27" s="3">
        <v>295</v>
      </c>
      <c r="G27" s="3">
        <v>177</v>
      </c>
      <c r="H27" s="3">
        <v>118</v>
      </c>
      <c r="I27" s="3">
        <v>36</v>
      </c>
      <c r="K27" s="6">
        <f>36/9</f>
        <v>4</v>
      </c>
      <c r="M27" s="8">
        <f t="shared" si="2"/>
        <v>56</v>
      </c>
    </row>
    <row r="28" spans="1:13" ht="14.25">
      <c r="A28" s="3" t="s">
        <v>45</v>
      </c>
      <c r="B28" s="3">
        <v>9</v>
      </c>
      <c r="C28" s="3">
        <v>5</v>
      </c>
      <c r="D28" s="3">
        <v>1</v>
      </c>
      <c r="E28" s="3">
        <v>3</v>
      </c>
      <c r="F28" s="3">
        <v>222</v>
      </c>
      <c r="G28" s="3">
        <v>181</v>
      </c>
      <c r="H28" s="3">
        <v>41</v>
      </c>
      <c r="I28" s="3">
        <v>32</v>
      </c>
      <c r="K28" s="6">
        <f>32/9</f>
        <v>3.5555555555555554</v>
      </c>
      <c r="M28" s="8">
        <f t="shared" si="2"/>
        <v>49.77777777777777</v>
      </c>
    </row>
    <row r="29" spans="1:13" ht="14.25">
      <c r="A29" s="3" t="s">
        <v>46</v>
      </c>
      <c r="B29" s="3">
        <v>8</v>
      </c>
      <c r="C29" s="3">
        <v>4</v>
      </c>
      <c r="D29" s="3">
        <v>0</v>
      </c>
      <c r="E29" s="3">
        <v>4</v>
      </c>
      <c r="F29" s="3">
        <v>189</v>
      </c>
      <c r="G29" s="3">
        <v>184</v>
      </c>
      <c r="H29" s="3">
        <v>5</v>
      </c>
      <c r="I29" s="3">
        <v>24</v>
      </c>
      <c r="K29" s="6">
        <f>24/8</f>
        <v>3</v>
      </c>
      <c r="M29" s="8">
        <f t="shared" si="2"/>
        <v>42</v>
      </c>
    </row>
    <row r="30" spans="1:13" ht="14.25">
      <c r="A30" s="3" t="s">
        <v>64</v>
      </c>
      <c r="B30" s="3">
        <v>9</v>
      </c>
      <c r="C30" s="3">
        <v>4</v>
      </c>
      <c r="D30" s="3">
        <v>0</v>
      </c>
      <c r="E30" s="3">
        <v>5</v>
      </c>
      <c r="F30" s="3">
        <v>174</v>
      </c>
      <c r="G30" s="3">
        <v>208</v>
      </c>
      <c r="H30" s="3">
        <v>-34</v>
      </c>
      <c r="I30" s="3">
        <v>24</v>
      </c>
      <c r="K30" s="6">
        <f>24/9</f>
        <v>2.6666666666666665</v>
      </c>
      <c r="M30" s="8">
        <f t="shared" si="2"/>
        <v>37.33333333333333</v>
      </c>
    </row>
    <row r="31" spans="1:13" ht="14.25">
      <c r="A31" s="3" t="s">
        <v>65</v>
      </c>
      <c r="B31" s="3">
        <v>7</v>
      </c>
      <c r="C31" s="3">
        <v>2</v>
      </c>
      <c r="D31" s="3">
        <v>0</v>
      </c>
      <c r="E31" s="3">
        <v>5</v>
      </c>
      <c r="F31" s="3">
        <v>128</v>
      </c>
      <c r="G31" s="3">
        <v>187</v>
      </c>
      <c r="H31" s="3">
        <v>-59</v>
      </c>
      <c r="I31" s="3">
        <v>12</v>
      </c>
      <c r="K31" s="6">
        <f>12/7</f>
        <v>1.7142857142857142</v>
      </c>
      <c r="M31" s="8">
        <f t="shared" si="2"/>
        <v>24</v>
      </c>
    </row>
    <row r="32" spans="1:13" ht="14.25">
      <c r="A32" s="3" t="s">
        <v>30</v>
      </c>
      <c r="B32" s="3">
        <v>8</v>
      </c>
      <c r="C32" s="3">
        <v>1</v>
      </c>
      <c r="D32" s="3">
        <v>0</v>
      </c>
      <c r="E32" s="3">
        <v>7</v>
      </c>
      <c r="F32" s="3">
        <v>124</v>
      </c>
      <c r="G32" s="3">
        <v>227</v>
      </c>
      <c r="H32" s="3">
        <v>-103</v>
      </c>
      <c r="I32" s="3">
        <v>12</v>
      </c>
      <c r="K32" s="6">
        <f>12/8</f>
        <v>1.5</v>
      </c>
      <c r="M32" s="8">
        <f t="shared" si="2"/>
        <v>21</v>
      </c>
    </row>
    <row r="33" spans="1:13" ht="14.25">
      <c r="A33" s="3" t="s">
        <v>29</v>
      </c>
      <c r="B33" s="3">
        <v>8</v>
      </c>
      <c r="C33" s="3">
        <v>2</v>
      </c>
      <c r="D33" s="3">
        <v>0</v>
      </c>
      <c r="E33" s="3">
        <v>6</v>
      </c>
      <c r="F33" s="3">
        <v>133</v>
      </c>
      <c r="G33" s="3">
        <v>228</v>
      </c>
      <c r="H33" s="3">
        <v>-95</v>
      </c>
      <c r="I33" s="3">
        <v>11</v>
      </c>
      <c r="K33" s="6">
        <f>11/8</f>
        <v>1.375</v>
      </c>
      <c r="M33" s="8">
        <f t="shared" si="2"/>
        <v>19.25</v>
      </c>
    </row>
    <row r="35" ht="14.25">
      <c r="A35" s="1" t="s">
        <v>66</v>
      </c>
    </row>
    <row r="36" spans="1:13" ht="14.25">
      <c r="A36" s="3" t="s">
        <v>39</v>
      </c>
      <c r="B36" s="3">
        <v>8</v>
      </c>
      <c r="C36" s="3">
        <v>8</v>
      </c>
      <c r="D36" s="3">
        <v>0</v>
      </c>
      <c r="E36" s="3">
        <v>0</v>
      </c>
      <c r="F36" s="3">
        <v>313</v>
      </c>
      <c r="G36" s="3">
        <v>68</v>
      </c>
      <c r="H36" s="3">
        <v>245</v>
      </c>
      <c r="I36" s="3">
        <v>40</v>
      </c>
      <c r="K36" s="6">
        <f>40/8</f>
        <v>5</v>
      </c>
      <c r="M36">
        <f aca="true" t="shared" si="3" ref="M36:M44">K36*16</f>
        <v>80</v>
      </c>
    </row>
    <row r="37" spans="1:13" ht="14.25">
      <c r="A37" s="3" t="s">
        <v>28</v>
      </c>
      <c r="B37" s="3">
        <v>8</v>
      </c>
      <c r="C37" s="3">
        <v>7</v>
      </c>
      <c r="D37" s="3">
        <v>0</v>
      </c>
      <c r="E37" s="3">
        <v>1</v>
      </c>
      <c r="F37" s="3">
        <v>281</v>
      </c>
      <c r="G37" s="3">
        <v>93</v>
      </c>
      <c r="H37" s="3">
        <v>188</v>
      </c>
      <c r="I37" s="3">
        <v>36</v>
      </c>
      <c r="K37" s="6">
        <f>36/8</f>
        <v>4.5</v>
      </c>
      <c r="M37">
        <f t="shared" si="3"/>
        <v>72</v>
      </c>
    </row>
    <row r="38" spans="1:13" ht="14.25">
      <c r="A38" s="3" t="s">
        <v>41</v>
      </c>
      <c r="B38" s="3">
        <v>8</v>
      </c>
      <c r="C38" s="3">
        <v>6</v>
      </c>
      <c r="D38" s="3">
        <v>0</v>
      </c>
      <c r="E38" s="3">
        <v>2</v>
      </c>
      <c r="F38" s="3">
        <v>134</v>
      </c>
      <c r="G38" s="3">
        <v>116</v>
      </c>
      <c r="H38" s="3">
        <v>18</v>
      </c>
      <c r="I38" s="3">
        <v>30</v>
      </c>
      <c r="K38" s="6">
        <f>30/8</f>
        <v>3.75</v>
      </c>
      <c r="M38">
        <f t="shared" si="3"/>
        <v>60</v>
      </c>
    </row>
    <row r="39" spans="1:13" ht="14.25">
      <c r="A39" s="3" t="s">
        <v>54</v>
      </c>
      <c r="B39" s="3">
        <v>8</v>
      </c>
      <c r="C39" s="3">
        <v>2</v>
      </c>
      <c r="D39" s="3">
        <v>0</v>
      </c>
      <c r="E39" s="3">
        <v>4</v>
      </c>
      <c r="F39" s="3">
        <v>69</v>
      </c>
      <c r="G39" s="3">
        <v>99</v>
      </c>
      <c r="H39" s="3">
        <v>-30</v>
      </c>
      <c r="I39" s="3">
        <v>22</v>
      </c>
      <c r="K39" s="6">
        <f>22/8</f>
        <v>2.75</v>
      </c>
      <c r="M39">
        <f t="shared" si="3"/>
        <v>44</v>
      </c>
    </row>
    <row r="40" spans="1:13" ht="14.25">
      <c r="A40" s="3" t="s">
        <v>67</v>
      </c>
      <c r="B40" s="3">
        <v>8</v>
      </c>
      <c r="C40" s="3">
        <v>4</v>
      </c>
      <c r="D40" s="3">
        <v>0</v>
      </c>
      <c r="E40" s="3">
        <v>4</v>
      </c>
      <c r="F40" s="3">
        <v>108</v>
      </c>
      <c r="G40" s="3">
        <v>115</v>
      </c>
      <c r="H40" s="3">
        <v>-7</v>
      </c>
      <c r="I40" s="3">
        <v>20</v>
      </c>
      <c r="K40" s="6">
        <f>20/8</f>
        <v>2.5</v>
      </c>
      <c r="M40">
        <f t="shared" si="3"/>
        <v>40</v>
      </c>
    </row>
    <row r="41" spans="1:13" ht="14.25">
      <c r="A41" s="3" t="s">
        <v>68</v>
      </c>
      <c r="B41" s="3">
        <v>8</v>
      </c>
      <c r="C41" s="3">
        <v>3</v>
      </c>
      <c r="D41" s="3">
        <v>0</v>
      </c>
      <c r="E41" s="3">
        <v>5</v>
      </c>
      <c r="F41" s="3">
        <v>102</v>
      </c>
      <c r="G41" s="3">
        <v>229</v>
      </c>
      <c r="H41" s="3">
        <v>-127</v>
      </c>
      <c r="I41" s="3">
        <v>16</v>
      </c>
      <c r="K41" s="6">
        <f>16/8</f>
        <v>2</v>
      </c>
      <c r="M41">
        <f t="shared" si="3"/>
        <v>32</v>
      </c>
    </row>
    <row r="42" spans="1:13" ht="14.25">
      <c r="A42" s="3" t="s">
        <v>47</v>
      </c>
      <c r="B42" s="3">
        <v>8</v>
      </c>
      <c r="C42" s="3">
        <v>1</v>
      </c>
      <c r="D42" s="3">
        <v>0</v>
      </c>
      <c r="E42" s="3">
        <v>6</v>
      </c>
      <c r="F42" s="3">
        <v>93</v>
      </c>
      <c r="G42" s="3">
        <v>163</v>
      </c>
      <c r="H42" s="3">
        <v>-70</v>
      </c>
      <c r="I42" s="3">
        <v>15</v>
      </c>
      <c r="K42" s="6">
        <f>15/8</f>
        <v>1.875</v>
      </c>
      <c r="M42">
        <f t="shared" si="3"/>
        <v>30</v>
      </c>
    </row>
    <row r="43" spans="1:13" ht="14.25">
      <c r="A43" s="3" t="s">
        <v>69</v>
      </c>
      <c r="B43" s="3">
        <v>8</v>
      </c>
      <c r="C43" s="3">
        <v>2</v>
      </c>
      <c r="D43" s="3">
        <v>0</v>
      </c>
      <c r="E43" s="3">
        <v>6</v>
      </c>
      <c r="F43" s="3">
        <v>87</v>
      </c>
      <c r="G43" s="3">
        <v>157</v>
      </c>
      <c r="H43" s="3">
        <v>-70</v>
      </c>
      <c r="I43" s="3">
        <v>12</v>
      </c>
      <c r="K43" s="6">
        <f>12/8</f>
        <v>1.5</v>
      </c>
      <c r="M43">
        <f t="shared" si="3"/>
        <v>24</v>
      </c>
    </row>
    <row r="44" spans="1:13" ht="14.25">
      <c r="A44" s="3" t="s">
        <v>70</v>
      </c>
      <c r="B44" s="3">
        <v>8</v>
      </c>
      <c r="C44" s="3">
        <v>0</v>
      </c>
      <c r="D44" s="3">
        <v>0</v>
      </c>
      <c r="E44" s="3">
        <v>8</v>
      </c>
      <c r="F44" s="3">
        <v>39</v>
      </c>
      <c r="G44" s="3">
        <v>186</v>
      </c>
      <c r="H44" s="3">
        <v>-147</v>
      </c>
      <c r="I44" s="3">
        <v>2</v>
      </c>
      <c r="K44" s="6">
        <f>2/8</f>
        <v>0.25</v>
      </c>
      <c r="M44">
        <f t="shared" si="3"/>
        <v>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P40"/>
  <sheetViews>
    <sheetView tabSelected="1" zoomScalePageLayoutView="0" workbookViewId="0" topLeftCell="A19">
      <selection activeCell="O9" sqref="O9"/>
    </sheetView>
  </sheetViews>
  <sheetFormatPr defaultColWidth="9.140625" defaultRowHeight="15"/>
  <cols>
    <col min="1" max="1" width="18.57421875" style="0" bestFit="1" customWidth="1"/>
  </cols>
  <sheetData>
    <row r="3" spans="2:13" ht="57"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K3" s="4" t="s">
        <v>14</v>
      </c>
      <c r="M3" s="7" t="s">
        <v>15</v>
      </c>
    </row>
    <row r="5" ht="14.25">
      <c r="A5" s="1" t="s">
        <v>31</v>
      </c>
    </row>
    <row r="6" spans="1:13" ht="14.25">
      <c r="A6" s="3" t="s">
        <v>1</v>
      </c>
      <c r="B6" s="3">
        <v>9</v>
      </c>
      <c r="C6" s="3">
        <v>9</v>
      </c>
      <c r="D6" s="3">
        <v>0</v>
      </c>
      <c r="E6" s="3">
        <v>0</v>
      </c>
      <c r="F6" s="3">
        <v>452</v>
      </c>
      <c r="G6" s="3">
        <v>215</v>
      </c>
      <c r="H6" s="3">
        <v>237</v>
      </c>
      <c r="I6" s="3">
        <v>45</v>
      </c>
      <c r="K6" s="6">
        <f>45/9</f>
        <v>5</v>
      </c>
      <c r="M6" s="8">
        <f aca="true" t="shared" si="0" ref="M6:M13">K6*14</f>
        <v>70</v>
      </c>
    </row>
    <row r="7" spans="1:13" ht="14.25">
      <c r="A7" s="3" t="s">
        <v>32</v>
      </c>
      <c r="B7" s="3">
        <v>9</v>
      </c>
      <c r="C7" s="3">
        <v>7</v>
      </c>
      <c r="D7" s="3">
        <v>1</v>
      </c>
      <c r="E7" s="3">
        <v>1</v>
      </c>
      <c r="F7" s="3">
        <v>397</v>
      </c>
      <c r="G7" s="3">
        <v>313</v>
      </c>
      <c r="H7" s="3">
        <v>84</v>
      </c>
      <c r="I7" s="3">
        <v>39</v>
      </c>
      <c r="K7" s="6">
        <f>39/9</f>
        <v>4.333333333333333</v>
      </c>
      <c r="M7" s="8">
        <f t="shared" si="0"/>
        <v>60.666666666666664</v>
      </c>
    </row>
    <row r="8" spans="1:13" ht="14.25">
      <c r="A8" s="3" t="s">
        <v>33</v>
      </c>
      <c r="B8" s="3">
        <v>9</v>
      </c>
      <c r="C8" s="3">
        <v>5</v>
      </c>
      <c r="D8" s="3">
        <v>0</v>
      </c>
      <c r="E8" s="3">
        <v>4</v>
      </c>
      <c r="F8" s="3">
        <v>279</v>
      </c>
      <c r="G8" s="3">
        <v>240</v>
      </c>
      <c r="H8" s="3">
        <v>39</v>
      </c>
      <c r="I8" s="3">
        <v>29</v>
      </c>
      <c r="K8" s="6">
        <f>29/9</f>
        <v>3.2222222222222223</v>
      </c>
      <c r="M8" s="8">
        <f t="shared" si="0"/>
        <v>45.111111111111114</v>
      </c>
    </row>
    <row r="9" spans="1:13" ht="14.25">
      <c r="A9" s="3" t="s">
        <v>34</v>
      </c>
      <c r="B9" s="3">
        <v>8</v>
      </c>
      <c r="C9" s="3">
        <v>4</v>
      </c>
      <c r="D9" s="3">
        <v>0</v>
      </c>
      <c r="E9" s="3">
        <v>4</v>
      </c>
      <c r="F9" s="3">
        <v>184</v>
      </c>
      <c r="G9" s="3">
        <v>206</v>
      </c>
      <c r="H9" s="3">
        <v>-22</v>
      </c>
      <c r="I9" s="3">
        <v>24</v>
      </c>
      <c r="K9" s="6">
        <f>24/8</f>
        <v>3</v>
      </c>
      <c r="M9" s="8">
        <f t="shared" si="0"/>
        <v>42</v>
      </c>
    </row>
    <row r="10" spans="1:13" ht="14.25">
      <c r="A10" s="3" t="s">
        <v>0</v>
      </c>
      <c r="B10" s="3">
        <v>9</v>
      </c>
      <c r="C10" s="3">
        <v>3</v>
      </c>
      <c r="D10" s="3">
        <v>1</v>
      </c>
      <c r="E10" s="3">
        <v>5</v>
      </c>
      <c r="F10" s="3">
        <v>288</v>
      </c>
      <c r="G10" s="3">
        <v>306</v>
      </c>
      <c r="H10" s="3">
        <v>-18</v>
      </c>
      <c r="I10" s="3">
        <v>22</v>
      </c>
      <c r="K10" s="6">
        <f>22/9</f>
        <v>2.4444444444444446</v>
      </c>
      <c r="M10" s="8">
        <f t="shared" si="0"/>
        <v>34.22222222222223</v>
      </c>
    </row>
    <row r="11" spans="1:13" ht="14.25">
      <c r="A11" s="3" t="s">
        <v>35</v>
      </c>
      <c r="B11" s="3">
        <v>9</v>
      </c>
      <c r="C11" s="3">
        <v>2</v>
      </c>
      <c r="D11" s="3">
        <v>1</v>
      </c>
      <c r="E11" s="3">
        <v>6</v>
      </c>
      <c r="F11" s="3">
        <v>264</v>
      </c>
      <c r="G11" s="3">
        <v>381</v>
      </c>
      <c r="H11" s="3">
        <v>-117</v>
      </c>
      <c r="I11" s="3">
        <v>18</v>
      </c>
      <c r="K11" s="6">
        <f>18/9</f>
        <v>2</v>
      </c>
      <c r="M11" s="8">
        <f t="shared" si="0"/>
        <v>28</v>
      </c>
    </row>
    <row r="12" spans="1:13" ht="14.25">
      <c r="A12" s="3" t="s">
        <v>36</v>
      </c>
      <c r="B12" s="3">
        <v>8</v>
      </c>
      <c r="C12" s="3">
        <v>2</v>
      </c>
      <c r="D12" s="3">
        <v>0</v>
      </c>
      <c r="E12" s="3">
        <v>6</v>
      </c>
      <c r="F12" s="3">
        <v>220</v>
      </c>
      <c r="G12" s="3">
        <v>321</v>
      </c>
      <c r="H12" s="3">
        <v>-101</v>
      </c>
      <c r="I12" s="3">
        <v>14</v>
      </c>
      <c r="K12" s="6">
        <f>14/8</f>
        <v>1.75</v>
      </c>
      <c r="M12" s="8">
        <f t="shared" si="0"/>
        <v>24.5</v>
      </c>
    </row>
    <row r="13" spans="1:13" ht="14.25">
      <c r="A13" s="3" t="s">
        <v>37</v>
      </c>
      <c r="B13" s="3">
        <v>9</v>
      </c>
      <c r="C13" s="3">
        <v>1</v>
      </c>
      <c r="D13" s="3">
        <v>1</v>
      </c>
      <c r="E13" s="3">
        <v>7</v>
      </c>
      <c r="F13" s="3">
        <v>199</v>
      </c>
      <c r="G13" s="3">
        <v>301</v>
      </c>
      <c r="H13" s="3">
        <v>-102</v>
      </c>
      <c r="I13" s="3">
        <v>14</v>
      </c>
      <c r="K13" s="6">
        <f>14/9</f>
        <v>1.5555555555555556</v>
      </c>
      <c r="M13" s="8">
        <f t="shared" si="0"/>
        <v>21.77777777777778</v>
      </c>
    </row>
    <row r="15" ht="14.25">
      <c r="A15" s="1" t="s">
        <v>38</v>
      </c>
    </row>
    <row r="16" spans="1:13" ht="14.25">
      <c r="A16" s="3" t="s">
        <v>4</v>
      </c>
      <c r="B16" s="3">
        <v>8</v>
      </c>
      <c r="C16" s="3">
        <v>7</v>
      </c>
      <c r="D16" s="3">
        <v>0</v>
      </c>
      <c r="E16" s="3">
        <v>1</v>
      </c>
      <c r="F16" s="3">
        <v>358</v>
      </c>
      <c r="G16" s="3">
        <v>145</v>
      </c>
      <c r="H16" s="3">
        <v>213</v>
      </c>
      <c r="I16" s="3">
        <v>37</v>
      </c>
      <c r="K16" s="6">
        <f>37/8</f>
        <v>4.625</v>
      </c>
      <c r="M16" s="8">
        <f aca="true" t="shared" si="1" ref="M16:M22">K16*12</f>
        <v>55.5</v>
      </c>
    </row>
    <row r="17" spans="1:13" ht="14.25">
      <c r="A17" s="3" t="s">
        <v>39</v>
      </c>
      <c r="B17" s="3">
        <v>7</v>
      </c>
      <c r="C17" s="3">
        <v>6</v>
      </c>
      <c r="D17" s="3">
        <v>0</v>
      </c>
      <c r="E17" s="3">
        <v>1</v>
      </c>
      <c r="F17" s="3">
        <v>319</v>
      </c>
      <c r="G17" s="3">
        <v>169</v>
      </c>
      <c r="H17" s="3">
        <v>150</v>
      </c>
      <c r="I17" s="3">
        <v>32</v>
      </c>
      <c r="K17" s="6">
        <f>32/7</f>
        <v>4.571428571428571</v>
      </c>
      <c r="M17" s="8">
        <f t="shared" si="1"/>
        <v>54.857142857142854</v>
      </c>
    </row>
    <row r="18" spans="1:13" ht="14.25">
      <c r="A18" s="3" t="s">
        <v>19</v>
      </c>
      <c r="B18" s="3">
        <v>7</v>
      </c>
      <c r="C18" s="3">
        <v>5</v>
      </c>
      <c r="D18" s="3">
        <v>0</v>
      </c>
      <c r="E18" s="3">
        <v>2</v>
      </c>
      <c r="F18" s="3">
        <v>243</v>
      </c>
      <c r="G18" s="3">
        <v>189</v>
      </c>
      <c r="H18" s="3">
        <v>54</v>
      </c>
      <c r="I18" s="3">
        <v>26</v>
      </c>
      <c r="K18" s="6">
        <f>26/7</f>
        <v>3.7142857142857144</v>
      </c>
      <c r="M18" s="8">
        <f t="shared" si="1"/>
        <v>44.57142857142857</v>
      </c>
    </row>
    <row r="19" spans="1:13" ht="14.25">
      <c r="A19" s="3" t="s">
        <v>40</v>
      </c>
      <c r="B19" s="3">
        <v>9</v>
      </c>
      <c r="C19" s="3">
        <v>4</v>
      </c>
      <c r="D19" s="3">
        <v>0</v>
      </c>
      <c r="E19" s="3">
        <v>5</v>
      </c>
      <c r="F19" s="3">
        <v>330</v>
      </c>
      <c r="G19" s="3">
        <v>321</v>
      </c>
      <c r="H19" s="3">
        <v>9</v>
      </c>
      <c r="I19" s="3">
        <v>25</v>
      </c>
      <c r="K19" s="6">
        <f>25/9</f>
        <v>2.7777777777777777</v>
      </c>
      <c r="M19" s="8">
        <f t="shared" si="1"/>
        <v>33.33333333333333</v>
      </c>
    </row>
    <row r="20" spans="1:13" ht="14.25">
      <c r="A20" s="3" t="s">
        <v>41</v>
      </c>
      <c r="B20" s="3">
        <v>7</v>
      </c>
      <c r="C20" s="3">
        <v>2</v>
      </c>
      <c r="D20" s="3">
        <v>0</v>
      </c>
      <c r="E20" s="3">
        <v>5</v>
      </c>
      <c r="F20" s="3">
        <v>187</v>
      </c>
      <c r="G20" s="3">
        <v>289</v>
      </c>
      <c r="H20" s="3">
        <v>-102</v>
      </c>
      <c r="I20" s="3">
        <v>11</v>
      </c>
      <c r="K20" s="6">
        <f>11/7</f>
        <v>1.5714285714285714</v>
      </c>
      <c r="M20" s="8">
        <f t="shared" si="1"/>
        <v>18.857142857142858</v>
      </c>
    </row>
    <row r="21" spans="1:13" ht="14.25">
      <c r="A21" s="3" t="s">
        <v>29</v>
      </c>
      <c r="B21" s="3">
        <v>7</v>
      </c>
      <c r="C21" s="3">
        <v>1</v>
      </c>
      <c r="D21" s="3">
        <v>0</v>
      </c>
      <c r="E21" s="3">
        <v>6</v>
      </c>
      <c r="F21" s="3">
        <v>148</v>
      </c>
      <c r="G21" s="3">
        <v>278</v>
      </c>
      <c r="H21" s="3">
        <v>-130</v>
      </c>
      <c r="I21" s="3">
        <v>9</v>
      </c>
      <c r="K21" s="6">
        <f>9/7</f>
        <v>1.2857142857142858</v>
      </c>
      <c r="M21" s="8">
        <f t="shared" si="1"/>
        <v>15.42857142857143</v>
      </c>
    </row>
    <row r="22" spans="1:13" ht="14.25">
      <c r="A22" s="3" t="s">
        <v>42</v>
      </c>
      <c r="B22" s="3">
        <v>7</v>
      </c>
      <c r="C22" s="3">
        <v>1</v>
      </c>
      <c r="D22" s="3">
        <v>0</v>
      </c>
      <c r="E22" s="3">
        <v>6</v>
      </c>
      <c r="F22" s="3">
        <v>140</v>
      </c>
      <c r="G22" s="3">
        <v>334</v>
      </c>
      <c r="H22" s="3">
        <v>-194</v>
      </c>
      <c r="I22" s="3">
        <v>6</v>
      </c>
      <c r="K22" s="6">
        <f>6/7</f>
        <v>0.8571428571428571</v>
      </c>
      <c r="M22" s="8">
        <f t="shared" si="1"/>
        <v>10.285714285714285</v>
      </c>
    </row>
    <row r="24" spans="1:15" ht="14.25">
      <c r="A24" s="1" t="s">
        <v>43</v>
      </c>
      <c r="O24" s="1" t="s">
        <v>55</v>
      </c>
    </row>
    <row r="25" spans="1:16" s="13" customFormat="1" ht="14.25">
      <c r="A25" s="9" t="s">
        <v>44</v>
      </c>
      <c r="B25" s="9">
        <v>9</v>
      </c>
      <c r="C25" s="9">
        <v>7</v>
      </c>
      <c r="D25" s="9">
        <v>0</v>
      </c>
      <c r="E25" s="9">
        <v>2</v>
      </c>
      <c r="F25" s="9">
        <v>360</v>
      </c>
      <c r="G25" s="9">
        <v>243</v>
      </c>
      <c r="H25" s="9">
        <v>117</v>
      </c>
      <c r="I25" s="9">
        <v>37</v>
      </c>
      <c r="J25" s="10"/>
      <c r="K25" s="11">
        <f>37/9</f>
        <v>4.111111111111111</v>
      </c>
      <c r="L25" s="10"/>
      <c r="M25" s="12">
        <f aca="true" t="shared" si="2" ref="M25:M31">K25*12</f>
        <v>49.33333333333333</v>
      </c>
      <c r="O25" s="13">
        <v>53</v>
      </c>
      <c r="P25" s="13" t="s">
        <v>45</v>
      </c>
    </row>
    <row r="26" spans="1:16" s="13" customFormat="1" ht="14.25">
      <c r="A26" s="9" t="s">
        <v>45</v>
      </c>
      <c r="B26" s="9">
        <v>7</v>
      </c>
      <c r="C26" s="9">
        <v>6</v>
      </c>
      <c r="D26" s="9">
        <v>0</v>
      </c>
      <c r="E26" s="9">
        <v>1</v>
      </c>
      <c r="F26" s="9">
        <v>291</v>
      </c>
      <c r="G26" s="9">
        <v>178</v>
      </c>
      <c r="H26" s="9">
        <v>113</v>
      </c>
      <c r="I26" s="9">
        <v>31</v>
      </c>
      <c r="J26" s="10"/>
      <c r="K26" s="11">
        <f>31/7</f>
        <v>4.428571428571429</v>
      </c>
      <c r="L26" s="10"/>
      <c r="M26" s="12">
        <f t="shared" si="2"/>
        <v>53.142857142857146</v>
      </c>
      <c r="O26" s="13">
        <v>49</v>
      </c>
      <c r="P26" s="13" t="s">
        <v>44</v>
      </c>
    </row>
    <row r="27" spans="1:16" ht="14.25">
      <c r="A27" s="3" t="s">
        <v>18</v>
      </c>
      <c r="B27" s="3">
        <v>8</v>
      </c>
      <c r="C27" s="3">
        <v>6</v>
      </c>
      <c r="D27" s="3">
        <v>0</v>
      </c>
      <c r="E27" s="3">
        <v>2</v>
      </c>
      <c r="F27" s="3">
        <v>271</v>
      </c>
      <c r="G27" s="3">
        <v>187</v>
      </c>
      <c r="H27" s="3">
        <v>84</v>
      </c>
      <c r="I27" s="3">
        <v>31</v>
      </c>
      <c r="K27" s="6">
        <f>31/8</f>
        <v>3.875</v>
      </c>
      <c r="M27" s="8">
        <f t="shared" si="2"/>
        <v>46.5</v>
      </c>
      <c r="O27">
        <v>47</v>
      </c>
      <c r="P27" t="s">
        <v>18</v>
      </c>
    </row>
    <row r="28" spans="1:16" ht="14.25">
      <c r="A28" s="3" t="s">
        <v>46</v>
      </c>
      <c r="B28" s="3">
        <v>7</v>
      </c>
      <c r="C28" s="3">
        <v>2</v>
      </c>
      <c r="D28" s="3">
        <v>1</v>
      </c>
      <c r="E28" s="3">
        <v>4</v>
      </c>
      <c r="F28" s="3">
        <v>179</v>
      </c>
      <c r="G28" s="3">
        <v>186</v>
      </c>
      <c r="H28" s="3">
        <v>-7</v>
      </c>
      <c r="I28" s="3">
        <v>18</v>
      </c>
      <c r="K28" s="6">
        <f>18/7</f>
        <v>2.5714285714285716</v>
      </c>
      <c r="M28" s="8">
        <f t="shared" si="2"/>
        <v>30.85714285714286</v>
      </c>
      <c r="O28">
        <v>31</v>
      </c>
      <c r="P28" t="s">
        <v>46</v>
      </c>
    </row>
    <row r="29" spans="1:16" ht="14.25">
      <c r="A29" s="3" t="s">
        <v>47</v>
      </c>
      <c r="B29" s="3">
        <v>7</v>
      </c>
      <c r="C29" s="3">
        <v>2</v>
      </c>
      <c r="D29" s="3">
        <v>1</v>
      </c>
      <c r="E29" s="3">
        <v>4</v>
      </c>
      <c r="F29" s="3">
        <v>184</v>
      </c>
      <c r="G29" s="3">
        <v>215</v>
      </c>
      <c r="H29" s="3">
        <v>-31</v>
      </c>
      <c r="I29" s="3">
        <v>16</v>
      </c>
      <c r="K29" s="6">
        <f>16/7</f>
        <v>2.2857142857142856</v>
      </c>
      <c r="M29" s="8">
        <f t="shared" si="2"/>
        <v>27.428571428571427</v>
      </c>
      <c r="O29">
        <v>27</v>
      </c>
      <c r="P29" t="s">
        <v>47</v>
      </c>
    </row>
    <row r="30" spans="1:16" ht="14.25">
      <c r="A30" s="3" t="s">
        <v>48</v>
      </c>
      <c r="B30" s="3">
        <v>7</v>
      </c>
      <c r="C30" s="3">
        <v>2</v>
      </c>
      <c r="D30" s="3">
        <v>0</v>
      </c>
      <c r="E30" s="3">
        <v>5</v>
      </c>
      <c r="F30" s="3">
        <v>150</v>
      </c>
      <c r="G30" s="3">
        <v>288</v>
      </c>
      <c r="H30" s="3">
        <v>-138</v>
      </c>
      <c r="I30" s="3">
        <v>12</v>
      </c>
      <c r="K30" s="6">
        <f>12/7</f>
        <v>1.7142857142857142</v>
      </c>
      <c r="M30" s="8">
        <f t="shared" si="2"/>
        <v>20.57142857142857</v>
      </c>
      <c r="O30">
        <v>21</v>
      </c>
      <c r="P30" t="s">
        <v>48</v>
      </c>
    </row>
    <row r="31" spans="1:16" ht="14.25">
      <c r="A31" s="3" t="s">
        <v>28</v>
      </c>
      <c r="B31" s="3">
        <v>7</v>
      </c>
      <c r="C31" s="3">
        <v>0</v>
      </c>
      <c r="D31" s="3">
        <v>0</v>
      </c>
      <c r="E31" s="3">
        <v>7</v>
      </c>
      <c r="F31" s="3">
        <v>139</v>
      </c>
      <c r="G31" s="3">
        <v>277</v>
      </c>
      <c r="H31" s="3">
        <v>-138</v>
      </c>
      <c r="I31" s="3">
        <v>4</v>
      </c>
      <c r="K31" s="6">
        <f>4/7</f>
        <v>0.5714285714285714</v>
      </c>
      <c r="M31" s="8">
        <f t="shared" si="2"/>
        <v>6.857142857142857</v>
      </c>
      <c r="O31">
        <v>7</v>
      </c>
      <c r="P31" t="s">
        <v>28</v>
      </c>
    </row>
    <row r="33" ht="14.25">
      <c r="A33" s="1" t="s">
        <v>49</v>
      </c>
    </row>
    <row r="34" spans="1:13" ht="14.25">
      <c r="A34" s="3" t="s">
        <v>50</v>
      </c>
      <c r="B34" s="3">
        <v>7</v>
      </c>
      <c r="C34" s="3">
        <v>7</v>
      </c>
      <c r="D34" s="3">
        <v>0</v>
      </c>
      <c r="E34" s="3">
        <v>0</v>
      </c>
      <c r="F34" s="3">
        <v>238</v>
      </c>
      <c r="G34" s="3">
        <v>90</v>
      </c>
      <c r="H34" s="3">
        <v>148</v>
      </c>
      <c r="I34" s="3">
        <v>34</v>
      </c>
      <c r="K34" s="6">
        <f>34/7</f>
        <v>4.857142857142857</v>
      </c>
      <c r="M34" s="8">
        <f aca="true" t="shared" si="3" ref="M34:M40">K34*12</f>
        <v>58.28571428571428</v>
      </c>
    </row>
    <row r="35" spans="1:13" ht="14.25">
      <c r="A35" s="3" t="s">
        <v>51</v>
      </c>
      <c r="B35" s="3">
        <v>7</v>
      </c>
      <c r="C35" s="3">
        <v>5</v>
      </c>
      <c r="D35" s="3">
        <v>0</v>
      </c>
      <c r="E35" s="3">
        <v>2</v>
      </c>
      <c r="F35" s="3">
        <v>174</v>
      </c>
      <c r="G35" s="3">
        <v>140</v>
      </c>
      <c r="H35" s="3">
        <v>34</v>
      </c>
      <c r="I35" s="3">
        <v>29</v>
      </c>
      <c r="K35" s="6">
        <f>29/7</f>
        <v>4.142857142857143</v>
      </c>
      <c r="M35" s="8">
        <f t="shared" si="3"/>
        <v>49.71428571428572</v>
      </c>
    </row>
    <row r="36" spans="1:13" ht="14.25">
      <c r="A36" s="3" t="s">
        <v>52</v>
      </c>
      <c r="B36" s="3">
        <v>7</v>
      </c>
      <c r="C36" s="3">
        <v>5</v>
      </c>
      <c r="D36" s="3">
        <v>0</v>
      </c>
      <c r="E36" s="3">
        <v>2</v>
      </c>
      <c r="F36" s="3">
        <v>194</v>
      </c>
      <c r="G36" s="3">
        <v>211</v>
      </c>
      <c r="H36" s="3">
        <v>-17</v>
      </c>
      <c r="I36" s="3">
        <v>26</v>
      </c>
      <c r="K36" s="6">
        <f>26/7</f>
        <v>3.7142857142857144</v>
      </c>
      <c r="M36" s="8">
        <f t="shared" si="3"/>
        <v>44.57142857142857</v>
      </c>
    </row>
    <row r="37" spans="1:13" ht="14.25">
      <c r="A37" s="3" t="s">
        <v>53</v>
      </c>
      <c r="B37" s="3">
        <v>7</v>
      </c>
      <c r="C37" s="3">
        <v>3</v>
      </c>
      <c r="D37" s="3">
        <v>0</v>
      </c>
      <c r="E37" s="3">
        <v>4</v>
      </c>
      <c r="F37" s="3">
        <v>166</v>
      </c>
      <c r="G37" s="3">
        <v>168</v>
      </c>
      <c r="H37" s="3">
        <v>-2</v>
      </c>
      <c r="I37" s="3">
        <v>21</v>
      </c>
      <c r="K37" s="6">
        <f>21/7</f>
        <v>3</v>
      </c>
      <c r="M37" s="8">
        <f t="shared" si="3"/>
        <v>36</v>
      </c>
    </row>
    <row r="38" spans="1:13" ht="14.25">
      <c r="A38" s="3" t="s">
        <v>30</v>
      </c>
      <c r="B38" s="3">
        <v>7</v>
      </c>
      <c r="C38" s="3">
        <v>3</v>
      </c>
      <c r="D38" s="3">
        <v>0</v>
      </c>
      <c r="E38" s="3">
        <v>4</v>
      </c>
      <c r="F38" s="3">
        <v>157</v>
      </c>
      <c r="G38" s="3">
        <v>176</v>
      </c>
      <c r="H38" s="3">
        <v>-19</v>
      </c>
      <c r="I38" s="3">
        <v>19</v>
      </c>
      <c r="K38" s="6">
        <f>19/7</f>
        <v>2.7142857142857144</v>
      </c>
      <c r="M38" s="8">
        <f t="shared" si="3"/>
        <v>32.57142857142857</v>
      </c>
    </row>
    <row r="39" spans="1:13" ht="14.25">
      <c r="A39" s="3" t="s">
        <v>54</v>
      </c>
      <c r="B39" s="3">
        <v>9</v>
      </c>
      <c r="C39" s="3">
        <v>3</v>
      </c>
      <c r="D39" s="3">
        <v>0</v>
      </c>
      <c r="E39" s="3">
        <v>6</v>
      </c>
      <c r="F39" s="3">
        <v>179</v>
      </c>
      <c r="G39" s="3">
        <v>247</v>
      </c>
      <c r="H39" s="3">
        <v>-68</v>
      </c>
      <c r="I39" s="3">
        <v>19</v>
      </c>
      <c r="K39" s="6">
        <f>19/9</f>
        <v>2.111111111111111</v>
      </c>
      <c r="M39" s="8">
        <f t="shared" si="3"/>
        <v>25.333333333333336</v>
      </c>
    </row>
    <row r="40" spans="1:13" ht="14.25">
      <c r="A40" s="3" t="s">
        <v>48</v>
      </c>
      <c r="B40" s="3">
        <v>8</v>
      </c>
      <c r="C40" s="3">
        <v>0</v>
      </c>
      <c r="D40" s="3">
        <v>0</v>
      </c>
      <c r="E40" s="3">
        <v>8</v>
      </c>
      <c r="F40" s="3">
        <v>110</v>
      </c>
      <c r="G40" s="3">
        <v>186</v>
      </c>
      <c r="H40" s="3">
        <v>-76</v>
      </c>
      <c r="I40" s="3">
        <v>6</v>
      </c>
      <c r="K40" s="6">
        <f>6/8</f>
        <v>0.75</v>
      </c>
      <c r="M40" s="8">
        <f t="shared" si="3"/>
        <v>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Melksham Oak Community 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Sian Robbins</dc:creator>
  <cp:keywords/>
  <dc:description/>
  <cp:lastModifiedBy>lesle</cp:lastModifiedBy>
  <dcterms:created xsi:type="dcterms:W3CDTF">2020-04-18T12:32:52Z</dcterms:created>
  <dcterms:modified xsi:type="dcterms:W3CDTF">2020-05-14T18:45:39Z</dcterms:modified>
  <cp:category/>
  <cp:version/>
  <cp:contentType/>
  <cp:contentStatus/>
</cp:coreProperties>
</file>